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rvfile02\n11\VNG Neue Struktur\Daten\Petereit\Homepage\"/>
    </mc:Choice>
  </mc:AlternateContent>
  <bookViews>
    <workbookView xWindow="0" yWindow="0" windowWidth="19200" windowHeight="11625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W14" i="7" l="1"/>
  <c r="V14" i="7"/>
  <c r="U14" i="7"/>
  <c r="T14" i="7"/>
  <c r="S14" i="7"/>
  <c r="R14" i="7"/>
  <c r="X14" i="7" s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53" i="18"/>
  <c r="E63" i="18"/>
  <c r="J63" i="18"/>
  <c r="G6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S12" i="7"/>
  <c r="T12" i="7"/>
  <c r="U12" i="7"/>
  <c r="V12" i="7"/>
  <c r="W12" i="7"/>
  <c r="R12" i="7"/>
  <c r="E65" i="18" l="1"/>
  <c r="X12" i="7"/>
  <c r="X13" i="7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4" i="7" l="1"/>
  <c r="M14" i="7"/>
  <c r="K14" i="7"/>
  <c r="I14" i="7"/>
  <c r="F14" i="7"/>
  <c r="P14" i="7"/>
  <c r="N14" i="7"/>
  <c r="L14" i="7"/>
  <c r="J14" i="7"/>
  <c r="H14" i="7"/>
  <c r="Q14" i="7" s="1"/>
  <c r="P13" i="7"/>
  <c r="N13" i="7"/>
  <c r="L13" i="7"/>
  <c r="J13" i="7"/>
  <c r="H13" i="7"/>
  <c r="P12" i="7"/>
  <c r="N12" i="7"/>
  <c r="L12" i="7"/>
  <c r="J12" i="7"/>
  <c r="H12" i="7"/>
  <c r="O13" i="7"/>
  <c r="M13" i="7"/>
  <c r="K13" i="7"/>
  <c r="I13" i="7"/>
  <c r="F13" i="7"/>
  <c r="O12" i="7"/>
  <c r="M12" i="7"/>
  <c r="K12" i="7"/>
  <c r="I12" i="7"/>
  <c r="F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C15" i="7" s="1"/>
  <c r="Q13" i="7" l="1"/>
  <c r="Q11" i="7"/>
  <c r="Q12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<sst xmlns="http://schemas.openxmlformats.org/spreadsheetml/2006/main" count="1352" uniqueCount="666">
  <si>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</si>
  <si>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</si>
  <si>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</si>
  <si>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</si>
  <si>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</si>
  <si>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</si>
  <si>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</si>
  <si>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</si>
  <si>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</si>
  <si>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</si>
  <si>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</si>
  <si>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</si>
  <si>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</si>
  <si>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</si>
  <si>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</si>
  <si>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</si>
  <si>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</si>
  <si>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</si>
  <si>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</si>
  <si>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</si>
  <si>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</si>
  <si>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</si>
  <si>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</si>
  <si>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</si>
  <si>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</si>
  <si>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</si>
  <si>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</si>
  <si>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</si>
  <si>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</si>
  <si>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</si>
  <si>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</si>
  <si>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</si>
  <si>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</si>
  <si>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</si>
  <si>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</si>
  <si>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</si>
  <si>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</si>
  <si>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</si>
  <si>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</si>
  <si>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</si>
  <si>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</si>
  <si>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</si>
  <si>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</si>
  <si>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</si>
  <si>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</si>
  <si>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</si>
  <si>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</si>
  <si>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</si>
  <si>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</si>
  <si>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</si>
  <si>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</si>
  <si>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</si>
  <si>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</si>
  <si>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</si>
  <si>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</si>
  <si>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</si>
  <si>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</si>
  <si>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</si>
  <si>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</si>
  <si>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</si>
  <si>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</si>
  <si>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</si>
  <si>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</si>
  <si>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</si>
  <si>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</si>
  <si>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</si>
  <si>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</si>
  <si>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</si>
  <si>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</si>
  <si>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</si>
  <si>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</si>
  <si>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</si>
  <si>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</si>
  <si>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</si>
  <si>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</si>
  <si>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</si>
  <si>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</si>
  <si>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</si>
  <si>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</si>
  <si>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</si>
  <si>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</si>
  <si>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</si>
  <si>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</si>
  <si>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</si>
  <si>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</si>
  <si>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</si>
  <si>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</si>
  <si>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</si>
  <si>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</si>
  <si>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</si>
  <si>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</si>
  <si>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</si>
  <si>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</si>
  <si>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</si>
  <si>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</si>
  <si>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</si>
  <si>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</si>
  <si>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</si>
  <si>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</si>
  <si>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</si>
  <si>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</si>
  <si>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</si>
  <si>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</si>
  <si>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</si>
  <si>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</si>
  <si>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</si>
  <si>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</si>
  <si>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</si>
  <si>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</si>
  <si>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</si>
  <si>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</si>
  <si>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</si>
  <si>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</si>
  <si>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</si>
  <si>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</si>
  <si>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</si>
  <si>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</si>
  <si>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</si>
  <si>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</si>
  <si>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</si>
  <si>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</si>
  <si>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</si>
  <si>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</si>
  <si>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</si>
  <si>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</si>
  <si>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</si>
  <si>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</si>
  <si>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</si>
  <si>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</si>
  <si>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</si>
  <si>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</si>
  <si>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</si>
  <si>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</si>
  <si>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</si>
  <si>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</si>
  <si>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</si>
  <si>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</si>
  <si>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</si>
  <si>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</si>
  <si>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</si>
  <si>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</si>
  <si>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</si>
  <si>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</si>
  <si>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</si>
  <si>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</si>
  <si>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</si>
  <si>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</si>
  <si>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</si>
  <si>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</si>
  <si>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</si>
  <si>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</si>
  <si>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</si>
  <si>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</si>
  <si>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</si>
  <si>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</si>
  <si>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</si>
  <si>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</si>
  <si>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</si>
  <si>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</si>
  <si>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</si>
  <si>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</si>
  <si>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</si>
  <si>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</si>
  <si>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</si>
  <si>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</si>
  <si>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</si>
  <si>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</si>
  <si>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</si>
  <si>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</si>
  <si>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</si>
  <si>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</si>
  <si>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</si>
  <si>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</si>
  <si>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</si>
  <si>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</si>
  <si>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</si>
  <si>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</si>
  <si>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</si>
  <si>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</si>
  <si>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</si>
  <si>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</si>
  <si>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</si>
  <si>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</si>
  <si>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</si>
  <si>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</si>
  <si>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</si>
  <si>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</si>
  <si>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</si>
  <si>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</si>
  <si>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</si>
  <si>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</si>
  <si>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</si>
  <si>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</si>
  <si>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</si>
  <si>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</si>
  <si>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</si>
  <si>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</si>
  <si>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</si>
  <si>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</si>
  <si>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</si>
  <si>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</si>
  <si>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</si>
  <si>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</si>
  <si>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</si>
  <si>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</si>
  <si>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</si>
  <si>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</si>
  <si>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</si>
  <si>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</si>
  <si>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</si>
  <si>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</si>
  <si>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</si>
  <si>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</si>
  <si>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</si>
  <si>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</si>
  <si>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</si>
  <si>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</si>
  <si>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</si>
  <si>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</si>
  <si>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</si>
  <si>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</si>
  <si>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</si>
  <si>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</si>
  <si>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</si>
  <si>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</si>
  <si>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</si>
  <si>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</si>
  <si>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</si>
  <si>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</si>
  <si>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</si>
  <si>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</si>
  <si>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</si>
  <si>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</si>
  <si>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</si>
  <si>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</si>
  <si>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</si>
  <si>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</si>
  <si>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</si>
  <si>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</si>
  <si>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</si>
  <si>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</si>
  <si>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</si>
  <si>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</si>
  <si>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</si>
  <si>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</si>
  <si>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</si>
  <si>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</si>
  <si>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</si>
  <si>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</si>
  <si>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</si>
  <si>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</si>
  <si>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</si>
  <si>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</si>
  <si>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</si>
  <si>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</si>
  <si>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</si>
  <si>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</si>
  <si>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</si>
  <si>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</si>
  <si>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</si>
  <si>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</si>
  <si>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</si>
  <si>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</si>
  <si>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</si>
  <si>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</si>
  <si>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</si>
  <si>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</si>
  <si>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</si>
  <si>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</si>
  <si>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</si>
  <si>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</si>
  <si>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</si>
  <si>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</si>
  <si>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</si>
  <si>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</si>
  <si>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</si>
  <si>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</si>
  <si>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</si>
  <si>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</si>
  <si>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</si>
  <si>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</si>
  <si>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</si>
  <si>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</si>
  <si>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</si>
  <si>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</si>
  <si>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</si>
  <si>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</si>
  <si>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</si>
  <si>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</si>
  <si>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</si>
  <si>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</si>
  <si>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</si>
  <si>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</si>
  <si>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</si>
  <si>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</si>
  <si>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</si>
  <si>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</si>
  <si>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</si>
  <si>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</si>
  <si>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</si>
  <si>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</si>
  <si>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</si>
  <si>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</si>
  <si>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</si>
  <si>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</si>
  <si>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</si>
  <si>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</si>
  <si>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</si>
  <si>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</si>
  <si>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</si>
  <si>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</si>
  <si>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</si>
  <si>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</si>
  <si>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</si>
  <si>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</si>
  <si>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</si>
  <si>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</si>
  <si>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</si>
  <si>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</si>
  <si>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</si>
  <si>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</si>
  <si>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</si>
  <si>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</si>
  <si>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</si>
  <si>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</si>
  <si>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</si>
  <si>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</si>
  <si>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</si>
  <si>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</si>
  <si>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</si>
  <si>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</si>
  <si>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</si>
  <si>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</si>
  <si>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</si>
  <si>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</si>
  <si>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</si>
  <si>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</si>
  <si>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</si>
  <si>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</si>
  <si>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</si>
  <si>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</si>
  <si>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</si>
  <si>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</si>
  <si>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</si>
  <si>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</si>
  <si>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</si>
  <si>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</si>
  <si>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</si>
  <si>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</si>
  <si>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</si>
  <si>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</si>
  <si>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</si>
  <si>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</si>
  <si>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</si>
  <si>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</si>
  <si>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</si>
  <si>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</si>
  <si>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</si>
  <si>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</si>
  <si>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</si>
  <si>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</si>
  <si>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</si>
  <si>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</si>
  <si>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</si>
  <si>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</si>
  <si>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</si>
  <si>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</si>
  <si>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</si>
  <si>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</si>
  <si>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</si>
  <si>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</si>
  <si>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</si>
  <si>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</si>
  <si>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</si>
  <si>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</si>
  <si>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</si>
  <si>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</si>
  <si>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</si>
  <si>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</si>
  <si>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</si>
  <si>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</si>
  <si>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</si>
  <si>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</si>
  <si>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</si>
  <si>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</si>
  <si>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</si>
  <si>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</si>
  <si>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</si>
  <si>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</si>
  <si>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</si>
  <si>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</si>
  <si>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</si>
  <si>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</si>
  <si>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</si>
  <si>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</si>
  <si>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</si>
  <si>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</si>
  <si>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</si>
  <si>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</si>
  <si>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</si>
  <si>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</si>
  <si>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</si>
  <si>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</si>
  <si>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</si>
  <si>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</si>
  <si>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</si>
  <si>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</si>
  <si>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</si>
  <si>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</si>
  <si>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</si>
  <si>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</si>
  <si>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</si>
  <si>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</si>
  <si>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</si>
  <si>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</si>
  <si>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</si>
  <si>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</si>
  <si>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</si>
  <si>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</si>
  <si>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</si>
  <si>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</si>
  <si>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</si>
  <si>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</si>
  <si>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</si>
  <si>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</si>
  <si>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</si>
  <si>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</si>
  <si>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</si>
  <si>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</si>
  <si>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</si>
  <si>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</si>
  <si>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</si>
  <si>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</si>
  <si>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</si>
  <si>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</si>
  <si>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</si>
  <si>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</si>
  <si>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</si>
  <si>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</si>
  <si>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</si>
  <si>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</si>
  <si>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</si>
  <si>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</si>
  <si>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</si>
  <si>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</si>
  <si>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</si>
  <si>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</si>
  <si>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</si>
  <si>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</si>
  <si>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</si>
  <si>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</si>
  <si>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</si>
  <si>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</si>
  <si>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</si>
  <si>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</si>
  <si>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</si>
  <si>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</si>
  <si>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</si>
  <si>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</si>
  <si>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</si>
  <si>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</si>
  <si>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</si>
  <si>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</si>
  <si>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</si>
  <si>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</si>
  <si>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</si>
  <si>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</si>
  <si>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</si>
  <si>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</si>
  <si>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</si>
  <si>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</si>
  <si>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</si>
  <si>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</si>
  <si>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</si>
  <si>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</si>
  <si>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</si>
  <si>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</si>
  <si>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</si>
  <si>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</si>
  <si>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</si>
  <si>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</si>
  <si>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</si>
  <si>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</si>
  <si>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</si>
  <si>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</si>
  <si>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</si>
  <si>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</si>
  <si>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</si>
  <si>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</si>
  <si>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</si>
  <si>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</si>
  <si>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</si>
  <si>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</si>
  <si>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</si>
  <si>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</si>
  <si>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</si>
  <si>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</si>
  <si>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</si>
  <si>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</si>
  <si>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</si>
  <si>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</si>
  <si>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</si>
  <si>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</si>
  <si>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</si>
  <si>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</si>
  <si>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</si>
  <si>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</si>
  <si>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</si>
  <si>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</si>
  <si>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</si>
  <si>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</si>
  <si>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</si>
  <si>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</si>
  <si>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</si>
  <si>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</si>
  <si>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</si>
  <si>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</si>
  <si>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</si>
  <si>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</si>
  <si>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</si>
  <si>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</si>
  <si>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</si>
  <si>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</si>
  <si>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</si>
  <si>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</si>
  <si>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</si>
  <si>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</si>
  <si>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</si>
  <si>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</si>
  <si>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</si>
  <si>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</si>
  <si>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</si>
  <si>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</si>
  <si>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</si>
  <si>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</si>
  <si>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</si>
  <si>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</si>
  <si>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</si>
  <si>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</si>
  <si>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</si>
  <si>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</si>
  <si>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</si>
  <si>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</si>
  <si>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</si>
  <si>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</si>
  <si>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</si>
  <si>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</si>
  <si>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</si>
  <si>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</si>
  <si>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</si>
  <si>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</si>
  <si>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</si>
  <si>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</si>
  <si>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</si>
  <si>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</si>
  <si>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</si>
  <si>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</si>
  <si>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</si>
  <si>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</si>
  <si>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</si>
  <si>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</si>
  <si>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</si>
  <si>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</si>
  <si>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</si>
  <si>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</si>
  <si>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</si>
  <si>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</si>
  <si>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</si>
  <si>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</si>
  <si>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</si>
  <si>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</si>
  <si>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</si>
  <si>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</si>
  <si>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</si>
  <si>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</si>
  <si>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</si>
  <si>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</si>
  <si>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</si>
  <si>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</si>
  <si>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</si>
  <si>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</si>
  <si>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</si>
  <si>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</si>
  <si>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</si>
  <si>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</si>
  <si>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</si>
  <si>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</si>
  <si>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</si>
  <si>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</si>
  <si>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</si>
  <si>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</si>
  <si>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</si>
  <si>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</si>
  <si>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</si>
  <si>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</si>
  <si>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</si>
  <si>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</si>
  <si>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</si>
  <si>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</si>
  <si>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</si>
  <si>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</si>
  <si>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</si>
  <si>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</si>
  <si>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</si>
  <si>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</si>
  <si>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</si>
  <si>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</si>
  <si>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</si>
  <si>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</si>
  <si>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</si>
  <si>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</si>
  <si>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</si>
  <si>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</si>
  <si>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</si>
  <si>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</si>
  <si>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</si>
  <si>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</si>
  <si>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</si>
  <si>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</si>
  <si>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</si>
  <si>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</si>
  <si>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</si>
  <si>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</si>
  <si>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</si>
  <si>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</si>
  <si>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</si>
  <si>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</si>
  <si>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</si>
  <si>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</si>
  <si>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</si>
  <si>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</si>
  <si>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</si>
  <si>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</si>
  <si>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</si>
  <si>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</si>
  <si>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</si>
  <si>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</si>
  <si>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</si>
  <si>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</si>
  <si>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</si>
  <si>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</si>
  <si>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</si>
  <si>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</si>
  <si>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</si>
  <si>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</si>
  <si>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</si>
  <si>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</si>
  <si>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</si>
  <si>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</si>
  <si>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</si>
  <si>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</si>
  <si>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</si>
  <si>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</si>
  <si>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</si>
  <si>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</si>
  <si>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Stadtwerke Velbert GmbH</t>
  </si>
  <si>
    <t>Kettwiger Str. 2</t>
  </si>
  <si>
    <t>Velbert</t>
  </si>
  <si>
    <t>Michael Diermann</t>
  </si>
  <si>
    <t>mdiermann@stwvelbert.de</t>
  </si>
  <si>
    <t>02051 988-514</t>
  </si>
  <si>
    <t>DE_GBD04</t>
  </si>
  <si>
    <t>10410X80P10418X20P</t>
  </si>
  <si>
    <t>9870019900009</t>
  </si>
  <si>
    <t>NCHN007001990000</t>
  </si>
  <si>
    <t>DE_HKO03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</si>
</sst>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6" sqref="C26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337</v>
      </c>
    </row>
    <row r="8" spans="2:7" s="8" customFormat="1">
      <c r="B8" s="8" t="s">
        <v>461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42205</v>
      </c>
      <c r="E29" s="8"/>
      <c r="F29" s="8"/>
      <c r="G29" s="8"/>
      <c r="H29" s="8"/>
    </row>
    <row r="30" spans="2:12">
      <c r="B30" s="21" t="s">
        <v>347</v>
      </c>
      <c r="C30" s="327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14" sqref="C1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484</v>
      </c>
      <c r="D11" s="331" t="s">
        <v>663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42549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500</v>
      </c>
      <c r="D28" s="48" t="str">
        <f>IF(D27&lt;&gt;C28,VLOOKUP(D27,$C$29:$D$48,2,FALSE),C28)</f>
        <v>Velbert</v>
      </c>
      <c r="E28" s="38"/>
      <c r="F28" s="11"/>
      <c r="G28" s="2"/>
    </row>
    <row r="29" spans="1:15">
      <c r="B29" s="15"/>
      <c r="C29" s="22" t="s">
        <v>395</v>
      </c>
      <c r="D29" s="45" t="s">
        <v>657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Stadtwerke Velbert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Velbert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9870019900009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613</v>
      </c>
      <c r="D13" s="33" t="s">
        <v>614</v>
      </c>
      <c r="E13" s="15"/>
      <c r="H13" s="271" t="s">
        <v>614</v>
      </c>
      <c r="I13" s="271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/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573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611</v>
      </c>
      <c r="D22" s="49" t="s">
        <v>607</v>
      </c>
      <c r="E22" s="15"/>
      <c r="H22" s="267" t="s">
        <v>607</v>
      </c>
      <c r="I22" s="267" t="s">
        <v>608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616</v>
      </c>
      <c r="E23" s="15"/>
      <c r="H23" s="267" t="s">
        <v>610</v>
      </c>
      <c r="I23" s="8" t="s">
        <v>606</v>
      </c>
      <c r="J23" s="8"/>
      <c r="K23" s="8"/>
      <c r="L23" s="268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7" t="s">
        <v>609</v>
      </c>
      <c r="I24" s="267" t="s">
        <v>616</v>
      </c>
      <c r="J24" s="8"/>
      <c r="K24" s="8"/>
      <c r="L24" s="270" t="s">
        <v>617</v>
      </c>
      <c r="M24" s="270" t="s">
        <v>619</v>
      </c>
      <c r="N24" s="270" t="s">
        <v>618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576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620</v>
      </c>
      <c r="D27" s="42" t="s">
        <v>621</v>
      </c>
      <c r="E27" s="15"/>
      <c r="H27" s="297" t="s">
        <v>621</v>
      </c>
      <c r="I27" s="269" t="s">
        <v>622</v>
      </c>
      <c r="J27" s="269" t="s">
        <v>623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624</v>
      </c>
      <c r="I28" s="270" t="s">
        <v>625</v>
      </c>
      <c r="J28" s="270" t="s">
        <v>626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627</v>
      </c>
      <c r="I29" s="270" t="s">
        <v>628</v>
      </c>
      <c r="J29" s="270" t="s">
        <v>629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575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630</v>
      </c>
      <c r="I32" s="270" t="s">
        <v>631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632</v>
      </c>
      <c r="I33" s="267" t="s">
        <v>627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547</v>
      </c>
      <c r="C35" s="24" t="s">
        <v>494</v>
      </c>
      <c r="D35" s="42">
        <v>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548</v>
      </c>
      <c r="C37" s="5" t="s">
        <v>365</v>
      </c>
      <c r="D37" s="34">
        <v>1500000</v>
      </c>
      <c r="E37" s="15" t="s">
        <v>505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549</v>
      </c>
      <c r="C40" s="5" t="s">
        <v>366</v>
      </c>
      <c r="D40" s="36">
        <v>500</v>
      </c>
      <c r="E40" s="15" t="s">
        <v>539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538</v>
      </c>
    </row>
    <row r="44" spans="2:39" ht="18" customHeight="1">
      <c r="C44" s="3" t="s">
        <v>540</v>
      </c>
    </row>
    <row r="45" spans="2:39" ht="18" customHeight="1">
      <c r="C45" s="3"/>
    </row>
    <row r="46" spans="2:39" ht="15" customHeight="1">
      <c r="B46" s="22" t="s">
        <v>550</v>
      </c>
      <c r="C46" s="60" t="s">
        <v>574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584</v>
      </c>
      <c r="D48" s="45" t="s">
        <v>657</v>
      </c>
    </row>
    <row r="49" spans="3:4" ht="18" customHeight="1">
      <c r="C49" s="22" t="s">
        <v>585</v>
      </c>
      <c r="D49" s="45"/>
    </row>
    <row r="50" spans="3:4" ht="18" customHeight="1">
      <c r="C50" s="22" t="s">
        <v>586</v>
      </c>
      <c r="D50" s="45"/>
    </row>
    <row r="51" spans="3:4" ht="18" customHeight="1">
      <c r="C51" s="22" t="s">
        <v>587</v>
      </c>
      <c r="D51" s="45"/>
    </row>
    <row r="52" spans="3:4" ht="18" customHeight="1">
      <c r="C52" s="22" t="s">
        <v>588</v>
      </c>
      <c r="D52" s="45"/>
    </row>
    <row r="53" spans="3:4" ht="18" customHeight="1">
      <c r="C53" s="22" t="s">
        <v>589</v>
      </c>
      <c r="D53" s="45"/>
    </row>
    <row r="54" spans="3:4" ht="18" customHeight="1">
      <c r="C54" s="22" t="s">
        <v>590</v>
      </c>
      <c r="D54" s="45"/>
    </row>
    <row r="55" spans="3:4" ht="18" customHeight="1">
      <c r="C55" s="22" t="s">
        <v>591</v>
      </c>
      <c r="D55" s="45"/>
    </row>
    <row r="56" spans="3:4" ht="18" customHeight="1">
      <c r="C56" s="22" t="s">
        <v>592</v>
      </c>
      <c r="D56" s="45"/>
    </row>
    <row r="57" spans="3:4" ht="18" customHeight="1">
      <c r="C57" s="22" t="s">
        <v>593</v>
      </c>
      <c r="D57" s="45"/>
    </row>
    <row r="58" spans="3:4" ht="18" customHeight="1">
      <c r="C58" s="22" t="s">
        <v>594</v>
      </c>
      <c r="D58" s="45"/>
    </row>
    <row r="59" spans="3:4" ht="18" customHeight="1">
      <c r="C59" s="22" t="s">
        <v>595</v>
      </c>
      <c r="D59" s="45"/>
    </row>
    <row r="60" spans="3:4" ht="18" customHeight="1">
      <c r="C60" s="22" t="s">
        <v>596</v>
      </c>
      <c r="D60" s="45"/>
    </row>
    <row r="61" spans="3:4" ht="18" customHeight="1">
      <c r="C61" s="22" t="s">
        <v>597</v>
      </c>
      <c r="D61" s="45"/>
    </row>
    <row r="62" spans="3:4" ht="18" customHeight="1">
      <c r="C62" s="22" t="s">
        <v>598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G10" sqref="G10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Stadtwerke Velbert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Velbert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9870019900009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1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 t="str">
        <f>INDEX('SLP-Verfahren'!D48:D62,'SLP-Temp-Gebiet #01'!F10)</f>
        <v>Velbert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570</v>
      </c>
      <c r="H14" s="51">
        <v>25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84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501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514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501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501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657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 t="s">
        <v>662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503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141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536</v>
      </c>
      <c r="E36" s="161" t="s">
        <v>451</v>
      </c>
      <c r="F36" s="161" t="s">
        <v>452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514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Velbert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 t="str">
        <f>E25</f>
        <v>10410X80P10418X20P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Sonstiges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525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536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F26:N26 E56:N60 F22 I22:N22 F52 F62 G24:N24 G70:N70 E33:N34 E69:N69 F25:N25 F32:N32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Stadtwerke Velbert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Velbert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9870019900009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2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70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 t="s">
        <v>526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492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514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579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141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536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514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525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536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A4" zoomScale="80" zoomScaleNormal="80" workbookViewId="0">
      <selection activeCell="F16" sqref="F1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Velbert GmbH</v>
      </c>
      <c r="E5" s="129"/>
      <c r="J5" s="88" t="s">
        <v>496</v>
      </c>
      <c r="K5" s="130" t="s">
        <v>499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Velbert</v>
      </c>
      <c r="E6" s="129"/>
      <c r="F6" s="129"/>
      <c r="K6" s="130" t="s">
        <v>507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9870019900009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493</v>
      </c>
      <c r="D10" s="133" t="s">
        <v>146</v>
      </c>
      <c r="E10" s="272" t="s">
        <v>509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4" t="s">
        <v>646</v>
      </c>
    </row>
    <row r="11" spans="2:26" ht="15.75" thickBot="1">
      <c r="B11" s="138" t="s">
        <v>495</v>
      </c>
      <c r="C11" s="139" t="s">
        <v>508</v>
      </c>
      <c r="D11" s="293" t="s">
        <v>246</v>
      </c>
      <c r="E11" s="163" t="s">
        <v>515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Velbert</v>
      </c>
      <c r="D12" s="62" t="s">
        <v>246</v>
      </c>
      <c r="E12" s="164" t="s">
        <v>24</v>
      </c>
      <c r="F12" s="296" t="str">
        <f>VLOOKUP($E12,'BDEW-Standard'!$B$3:$M$158,F$9,0)</f>
        <v>N14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6.4760499999999999E-2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4" si="1">($H12/(1+($I12/($Q$9-$L12))^$J12)+$K12)+MAX($M12*$Q$9+$N12,$O12*$Q$9+$P12)</f>
        <v>0.94490761186795624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Velbert</v>
      </c>
      <c r="D13" s="62" t="s">
        <v>246</v>
      </c>
      <c r="E13" s="164" t="s">
        <v>661</v>
      </c>
      <c r="F13" s="296" t="str">
        <f>VLOOKUP($E13,'BDEW-Standard'!$B$3:$M$158,F$9,0)</f>
        <v>BD4</v>
      </c>
      <c r="H13" s="273">
        <f>ROUND(VLOOKUP($E13,'BDEW-Standard'!$B$3:$M$158,H$9,0),7)</f>
        <v>3.75</v>
      </c>
      <c r="I13" s="273">
        <f>ROUND(VLOOKUP($E13,'BDEW-Standard'!$B$3:$M$158,I$9,0),7)</f>
        <v>-37.5</v>
      </c>
      <c r="J13" s="273">
        <f>ROUND(VLOOKUP($E13,'BDEW-Standard'!$B$3:$M$158,J$9,0),7)</f>
        <v>6.8</v>
      </c>
      <c r="K13" s="273">
        <f>ROUND(VLOOKUP($E13,'BDEW-Standard'!$B$3:$M$158,K$9,0),7)</f>
        <v>6.0911300000000002E-2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1.0126136468627658</v>
      </c>
      <c r="R13" s="274">
        <f>ROUND(VLOOKUP(MID($E13,4,3),'Wochentag F(WT)'!$B$7:$J$22,R$9,0),4)</f>
        <v>1.1052</v>
      </c>
      <c r="S13" s="274">
        <f>ROUND(VLOOKUP(MID($E13,4,3),'Wochentag F(WT)'!$B$7:$J$22,S$9,0),4)</f>
        <v>1.0857000000000001</v>
      </c>
      <c r="T13" s="274">
        <f>ROUND(VLOOKUP(MID($E13,4,3),'Wochentag F(WT)'!$B$7:$J$22,T$9,0),4)</f>
        <v>1.0378000000000001</v>
      </c>
      <c r="U13" s="274">
        <f>ROUND(VLOOKUP(MID($E13,4,3),'Wochentag F(WT)'!$B$7:$J$22,U$9,0),4)</f>
        <v>1.0622</v>
      </c>
      <c r="V13" s="274">
        <f>ROUND(VLOOKUP(MID($E13,4,3),'Wochentag F(WT)'!$B$7:$J$22,V$9,0),4)</f>
        <v>1.0266</v>
      </c>
      <c r="W13" s="274">
        <f>ROUND(VLOOKUP(MID($E13,4,3),'Wochentag F(WT)'!$B$7:$J$22,W$9,0),4)</f>
        <v>0.76290000000000002</v>
      </c>
      <c r="X13" s="275">
        <f t="shared" ref="X13:X14" si="2">7-SUM(R13:W13)</f>
        <v>0.91959999999999997</v>
      </c>
      <c r="Y13" s="292"/>
      <c r="Z13" s="210"/>
    </row>
    <row r="14" spans="2:26" s="142" customFormat="1">
      <c r="B14" s="143">
        <v>3</v>
      </c>
      <c r="C14" s="144" t="str">
        <f t="shared" si="0"/>
        <v>Velbert</v>
      </c>
      <c r="D14" s="62" t="s">
        <v>246</v>
      </c>
      <c r="E14" s="164" t="s">
        <v>665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>$D$6</f>
        <v>Velbert</v>
      </c>
      <c r="D15" s="62"/>
      <c r="E15" s="164"/>
      <c r="F15" s="296"/>
      <c r="H15" s="273"/>
      <c r="I15" s="273"/>
      <c r="J15" s="273"/>
      <c r="K15" s="273"/>
      <c r="L15" s="337"/>
      <c r="M15" s="273"/>
      <c r="N15" s="273"/>
      <c r="O15" s="273"/>
      <c r="P15" s="273"/>
      <c r="Q15" s="338"/>
      <c r="R15" s="274"/>
      <c r="S15" s="274"/>
      <c r="T15" s="274"/>
      <c r="U15" s="274"/>
      <c r="V15" s="274"/>
      <c r="W15" s="274"/>
      <c r="X15" s="275"/>
      <c r="Y15" s="292"/>
      <c r="Z15" s="210"/>
    </row>
    <row r="16" spans="2:26" s="142" customFormat="1">
      <c r="B16" s="143">
        <v>5</v>
      </c>
      <c r="C16" s="144" t="str">
        <f t="shared" si="0"/>
        <v>Velbert</v>
      </c>
      <c r="D16" s="62"/>
      <c r="E16" s="164"/>
      <c r="F16" s="296"/>
      <c r="H16" s="273"/>
      <c r="I16" s="273"/>
      <c r="J16" s="273"/>
      <c r="K16" s="273"/>
      <c r="L16" s="337"/>
      <c r="M16" s="273"/>
      <c r="N16" s="273"/>
      <c r="O16" s="273"/>
      <c r="P16" s="273"/>
      <c r="Q16" s="338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2" customFormat="1">
      <c r="B17" s="143">
        <v>6</v>
      </c>
      <c r="C17" s="144" t="str">
        <f t="shared" si="0"/>
        <v>Velbert</v>
      </c>
      <c r="D17" s="62"/>
      <c r="E17" s="164"/>
      <c r="F17" s="296"/>
      <c r="H17" s="273"/>
      <c r="I17" s="273"/>
      <c r="J17" s="273"/>
      <c r="K17" s="273"/>
      <c r="L17" s="337"/>
      <c r="M17" s="273"/>
      <c r="N17" s="273"/>
      <c r="O17" s="273"/>
      <c r="P17" s="273"/>
      <c r="Q17" s="338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2" customFormat="1">
      <c r="B18" s="143">
        <v>7</v>
      </c>
      <c r="C18" s="144" t="str">
        <f t="shared" si="0"/>
        <v>Velbert</v>
      </c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>
        <v>8</v>
      </c>
      <c r="C19" s="144" t="str">
        <f t="shared" si="0"/>
        <v>Velbert</v>
      </c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 t="str">
        <f t="shared" si="0"/>
        <v>Velbert</v>
      </c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 t="str">
        <f t="shared" si="0"/>
        <v>Velbert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Velbert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Velbert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Velbert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Velbert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Velbert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Velbert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Velbert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Velbert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Velbert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Velbert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Velbert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Velbert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Velbert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Velbert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Velbert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Velbert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Velbert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Velbert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Velbert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Velbert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14 C34:C41 Q12:X13 F12:P13 C16:C33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A4" zoomScale="80" zoomScaleNormal="80" workbookViewId="0">
      <selection activeCell="U15" sqref="U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Stadtwerke Velbert GmbH</v>
      </c>
      <c r="D4" s="76"/>
      <c r="G4" s="76"/>
      <c r="I4" s="76"/>
      <c r="J4" s="77"/>
      <c r="M4" s="86" t="s">
        <v>537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Velbert</v>
      </c>
      <c r="D5" s="37"/>
      <c r="E5" s="76"/>
      <c r="F5" s="76"/>
      <c r="G5" s="76"/>
      <c r="I5" s="76"/>
      <c r="J5" s="76"/>
      <c r="K5" s="76"/>
      <c r="L5" s="76"/>
      <c r="M5" s="88" t="s">
        <v>506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9870019900009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581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543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650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543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Petereit, Denise</cp:lastModifiedBy>
  <cp:lastPrinted>2015-03-20T22:59:10Z</cp:lastPrinted>
  <dcterms:created xsi:type="dcterms:W3CDTF">2015-01-15T05:25:41Z</dcterms:created>
  <dcterms:modified xsi:type="dcterms:W3CDTF">2016-09-22T09:31:30Z</dcterms:modified>
</cp:coreProperties>
</file>